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LICITACAO\LICITA_2026\LEILAO\Seccionais\republicacao\sei\"/>
    </mc:Choice>
  </mc:AlternateContent>
  <xr:revisionPtr revIDLastSave="0" documentId="13_ncr:1_{7841941D-E64E-469B-9796-19598E441E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 Financeira" sheetId="1" r:id="rId1"/>
  </sheets>
  <calcPr calcId="191029" iterateDelta="1E-4"/>
</workbook>
</file>

<file path=xl/calcChain.xml><?xml version="1.0" encoding="utf-8"?>
<calcChain xmlns="http://schemas.openxmlformats.org/spreadsheetml/2006/main">
  <c r="B5" i="1" l="1"/>
  <c r="B6" i="1" s="1"/>
  <c r="B7" i="1" s="1"/>
  <c r="B9" i="1" s="1"/>
  <c r="A75" i="1"/>
  <c r="D75" i="1" s="1"/>
  <c r="A74" i="1"/>
  <c r="D74" i="1" s="1"/>
  <c r="A73" i="1"/>
  <c r="D73" i="1" s="1"/>
  <c r="A72" i="1"/>
  <c r="D72" i="1" s="1"/>
  <c r="A71" i="1"/>
  <c r="D71" i="1" s="1"/>
  <c r="A70" i="1"/>
  <c r="D70" i="1" s="1"/>
  <c r="A69" i="1"/>
  <c r="D69" i="1" s="1"/>
  <c r="A68" i="1"/>
  <c r="D68" i="1" s="1"/>
  <c r="A67" i="1"/>
  <c r="D67" i="1" s="1"/>
  <c r="A66" i="1"/>
  <c r="D66" i="1" s="1"/>
  <c r="A65" i="1"/>
  <c r="D65" i="1" s="1"/>
  <c r="A64" i="1"/>
  <c r="D64" i="1" s="1"/>
  <c r="A63" i="1"/>
  <c r="D63" i="1" s="1"/>
  <c r="A62" i="1"/>
  <c r="D62" i="1" s="1"/>
  <c r="A61" i="1"/>
  <c r="D61" i="1" s="1"/>
  <c r="A60" i="1"/>
  <c r="D60" i="1" s="1"/>
  <c r="A59" i="1"/>
  <c r="D59" i="1" s="1"/>
  <c r="A58" i="1"/>
  <c r="D58" i="1" s="1"/>
  <c r="A57" i="1"/>
  <c r="D57" i="1" s="1"/>
  <c r="A56" i="1"/>
  <c r="D56" i="1" s="1"/>
  <c r="A55" i="1"/>
  <c r="D55" i="1" s="1"/>
  <c r="A54" i="1"/>
  <c r="D54" i="1" s="1"/>
  <c r="A53" i="1"/>
  <c r="D53" i="1" s="1"/>
  <c r="A52" i="1"/>
  <c r="D52" i="1" s="1"/>
  <c r="A51" i="1"/>
  <c r="D51" i="1" s="1"/>
  <c r="A50" i="1"/>
  <c r="D50" i="1" s="1"/>
  <c r="A49" i="1"/>
  <c r="D49" i="1" s="1"/>
  <c r="A48" i="1"/>
  <c r="D48" i="1" s="1"/>
  <c r="A47" i="1"/>
  <c r="D47" i="1" s="1"/>
  <c r="A46" i="1"/>
  <c r="D46" i="1" s="1"/>
  <c r="A45" i="1"/>
  <c r="D45" i="1" s="1"/>
  <c r="A44" i="1"/>
  <c r="D44" i="1" s="1"/>
  <c r="A43" i="1"/>
  <c r="D43" i="1" s="1"/>
  <c r="A42" i="1"/>
  <c r="D42" i="1" s="1"/>
  <c r="A41" i="1"/>
  <c r="D41" i="1" s="1"/>
  <c r="A40" i="1"/>
  <c r="D40" i="1" s="1"/>
  <c r="A39" i="1"/>
  <c r="D39" i="1" s="1"/>
  <c r="A38" i="1"/>
  <c r="D38" i="1" s="1"/>
  <c r="A37" i="1"/>
  <c r="D37" i="1" s="1"/>
  <c r="A36" i="1"/>
  <c r="D36" i="1" s="1"/>
  <c r="A35" i="1"/>
  <c r="D35" i="1" s="1"/>
  <c r="A34" i="1"/>
  <c r="D34" i="1" s="1"/>
  <c r="A33" i="1"/>
  <c r="D33" i="1" s="1"/>
  <c r="A32" i="1"/>
  <c r="D32" i="1" s="1"/>
  <c r="A31" i="1"/>
  <c r="D31" i="1" s="1"/>
  <c r="A30" i="1"/>
  <c r="D30" i="1" s="1"/>
  <c r="A29" i="1"/>
  <c r="D29" i="1" s="1"/>
  <c r="A28" i="1"/>
  <c r="D28" i="1" s="1"/>
  <c r="A27" i="1"/>
  <c r="D27" i="1" s="1"/>
  <c r="A26" i="1"/>
  <c r="D26" i="1" s="1"/>
  <c r="A25" i="1"/>
  <c r="D25" i="1" s="1"/>
  <c r="A24" i="1"/>
  <c r="D24" i="1" s="1"/>
  <c r="A23" i="1"/>
  <c r="D23" i="1" s="1"/>
  <c r="A22" i="1"/>
  <c r="D22" i="1" s="1"/>
  <c r="A21" i="1"/>
  <c r="D21" i="1" s="1"/>
  <c r="A20" i="1"/>
  <c r="D20" i="1" s="1"/>
  <c r="A19" i="1"/>
  <c r="D19" i="1" s="1"/>
  <c r="A18" i="1"/>
  <c r="D18" i="1" s="1"/>
  <c r="A17" i="1"/>
  <c r="D17" i="1" s="1"/>
  <c r="A16" i="1"/>
  <c r="B16" i="1" s="1"/>
  <c r="C27" i="1" l="1"/>
  <c r="C26" i="1"/>
  <c r="C25" i="1"/>
  <c r="C24" i="1"/>
  <c r="C23" i="1"/>
  <c r="C22" i="1"/>
  <c r="C21" i="1"/>
  <c r="C20" i="1"/>
  <c r="C19" i="1"/>
  <c r="C18" i="1"/>
  <c r="C17" i="1"/>
  <c r="C16" i="1"/>
  <c r="B17" i="1"/>
  <c r="D16" i="1"/>
  <c r="B19" i="1"/>
  <c r="B22" i="1"/>
  <c r="B25" i="1"/>
  <c r="B28" i="1"/>
  <c r="B31" i="1"/>
  <c r="B34" i="1"/>
  <c r="B37" i="1"/>
  <c r="B40" i="1"/>
  <c r="B43" i="1"/>
  <c r="B46" i="1"/>
  <c r="B49" i="1"/>
  <c r="B52" i="1"/>
  <c r="B55" i="1"/>
  <c r="B58" i="1"/>
  <c r="B61" i="1"/>
  <c r="B64" i="1"/>
  <c r="B67" i="1"/>
  <c r="B70" i="1"/>
  <c r="B73" i="1"/>
  <c r="C28" i="1"/>
  <c r="C31" i="1"/>
  <c r="C34" i="1"/>
  <c r="C37" i="1"/>
  <c r="C40" i="1"/>
  <c r="C43" i="1"/>
  <c r="C46" i="1"/>
  <c r="C49" i="1"/>
  <c r="C52" i="1"/>
  <c r="C55" i="1"/>
  <c r="C58" i="1"/>
  <c r="C61" i="1"/>
  <c r="C64" i="1"/>
  <c r="C67" i="1"/>
  <c r="C70" i="1"/>
  <c r="C73" i="1"/>
  <c r="B23" i="1"/>
  <c r="B29" i="1"/>
  <c r="B32" i="1"/>
  <c r="B35" i="1"/>
  <c r="B38" i="1"/>
  <c r="B41" i="1"/>
  <c r="B44" i="1"/>
  <c r="B47" i="1"/>
  <c r="B50" i="1"/>
  <c r="B53" i="1"/>
  <c r="B56" i="1"/>
  <c r="B59" i="1"/>
  <c r="B62" i="1"/>
  <c r="B65" i="1"/>
  <c r="B68" i="1"/>
  <c r="B71" i="1"/>
  <c r="B74" i="1"/>
  <c r="B20" i="1"/>
  <c r="B26" i="1"/>
  <c r="C29" i="1"/>
  <c r="C32" i="1"/>
  <c r="C35" i="1"/>
  <c r="C38" i="1"/>
  <c r="C41" i="1"/>
  <c r="C44" i="1"/>
  <c r="C47" i="1"/>
  <c r="C50" i="1"/>
  <c r="C53" i="1"/>
  <c r="C56" i="1"/>
  <c r="C59" i="1"/>
  <c r="C62" i="1"/>
  <c r="C65" i="1"/>
  <c r="C68" i="1"/>
  <c r="C71" i="1"/>
  <c r="C74" i="1"/>
  <c r="B18" i="1"/>
  <c r="B21" i="1"/>
  <c r="B24" i="1"/>
  <c r="B27" i="1"/>
  <c r="B30" i="1"/>
  <c r="B33" i="1"/>
  <c r="B36" i="1"/>
  <c r="B39" i="1"/>
  <c r="B42" i="1"/>
  <c r="B45" i="1"/>
  <c r="B48" i="1"/>
  <c r="B51" i="1"/>
  <c r="B54" i="1"/>
  <c r="B57" i="1"/>
  <c r="B60" i="1"/>
  <c r="B63" i="1"/>
  <c r="B66" i="1"/>
  <c r="B69" i="1"/>
  <c r="B72" i="1"/>
  <c r="B75" i="1"/>
  <c r="C30" i="1"/>
  <c r="C33" i="1"/>
  <c r="C36" i="1"/>
  <c r="C39" i="1"/>
  <c r="C42" i="1"/>
  <c r="C45" i="1"/>
  <c r="C48" i="1"/>
  <c r="C51" i="1"/>
  <c r="C54" i="1"/>
  <c r="C57" i="1"/>
  <c r="C60" i="1"/>
  <c r="C63" i="1"/>
  <c r="C66" i="1"/>
  <c r="C69" i="1"/>
  <c r="C72" i="1"/>
  <c r="C75" i="1"/>
  <c r="F16" i="1" l="1"/>
  <c r="F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E4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Periodicidade entre parcelas, em meses. Ex.: 1 = mensal.</t>
        </r>
      </text>
    </comment>
  </commentList>
</comments>
</file>

<file path=xl/sharedStrings.xml><?xml version="1.0" encoding="utf-8"?>
<sst xmlns="http://schemas.openxmlformats.org/spreadsheetml/2006/main" count="21" uniqueCount="21">
  <si>
    <t>PLANILHA FINANCEIRA</t>
  </si>
  <si>
    <t>Resumo financeiro</t>
  </si>
  <si>
    <t>I – Valor do lance vencedor</t>
  </si>
  <si>
    <t>Periodicidade (meses)</t>
  </si>
  <si>
    <t>II – Valor pago a título de arras</t>
  </si>
  <si>
    <t>Observação</t>
  </si>
  <si>
    <t>Preencha os campos em amarelo.</t>
  </si>
  <si>
    <t>III – Saldo parcelado</t>
  </si>
  <si>
    <t>IV – Número de parcelas</t>
  </si>
  <si>
    <t>V – Valor individual de cada parcela</t>
  </si>
  <si>
    <t>VI – Data do primeiro vencimento</t>
  </si>
  <si>
    <t>Obs.: a última parcela é ajustada automaticamente por centavos, se necessário, para fechar exatamente o saldo parcelado.</t>
  </si>
  <si>
    <t>Cronograma de parcelas</t>
  </si>
  <si>
    <t>Conferência</t>
  </si>
  <si>
    <t>Nº da parcela</t>
  </si>
  <si>
    <t>Data de vencimento</t>
  </si>
  <si>
    <t>Valor da parcela</t>
  </si>
  <si>
    <t>Status</t>
  </si>
  <si>
    <t>Total das parcelas</t>
  </si>
  <si>
    <t>Diferença p/ saldo</t>
  </si>
  <si>
    <t>*índice de correção - 1%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</si>
</sst>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R\$\ #,##0.00;[Red]\(\R\$\ #,##0.00\);\-"/>
  </numFmts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2"/>
      <color rgb="FFFFFFFF"/>
      <name val="Calibri"/>
    </font>
    <font>
      <b/>
      <sz val="11"/>
      <color rgb="FF000000"/>
      <name val="Calibri"/>
    </font>
    <font>
      <sz val="11"/>
      <color rgb="FF0000FF"/>
      <name val="Calibri"/>
    </font>
    <font>
      <sz val="11"/>
      <color rgb="FF000000"/>
      <name val="Calibri"/>
    </font>
    <font>
      <i/>
      <sz val="10"/>
      <color rgb="FF7F7F7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1F2"/>
      </patternFill>
    </fill>
    <fill>
      <patternFill patternType="solid">
        <f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wrapText="1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64" fontId="5" fillId="0" borderId="1" xfId="0" applyNumberFormat="1" applyFont="1" applyBorder="1" applyAlignment="1">
      <alignment horizontal="right"/>
    </xf>
    <xf numFmtId="0" fontId="3" fillId="3" borderId="3" xfId="0" applyFont="1" applyFill="1" applyBorder="1"/>
    <xf numFmtId="164" fontId="4" fillId="4" borderId="4" xfId="0" applyNumberFormat="1" applyFont="1" applyFill="1" applyBorder="1" applyAlignment="1">
      <alignment horizontal="right"/>
    </xf>
    <xf numFmtId="0" fontId="3" fillId="3" borderId="5" xfId="0" applyFont="1" applyFill="1" applyBorder="1"/>
    <xf numFmtId="164" fontId="4" fillId="4" borderId="6" xfId="0" applyNumberFormat="1" applyFont="1" applyFill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0" fontId="3" fillId="5" borderId="5" xfId="0" applyFont="1" applyFill="1" applyBorder="1" applyAlignment="1">
      <alignment horizontal="right"/>
    </xf>
    <xf numFmtId="1" fontId="4" fillId="4" borderId="6" xfId="0" applyNumberFormat="1" applyFont="1" applyFill="1" applyBorder="1" applyAlignment="1">
      <alignment horizontal="right"/>
    </xf>
    <xf numFmtId="0" fontId="3" fillId="3" borderId="7" xfId="0" applyFont="1" applyFill="1" applyBorder="1"/>
    <xf numFmtId="14" fontId="4" fillId="4" borderId="8" xfId="0" applyNumberFormat="1" applyFont="1" applyFill="1" applyBorder="1" applyAlignment="1">
      <alignment horizontal="right"/>
    </xf>
    <xf numFmtId="0" fontId="0" fillId="0" borderId="1" xfId="0" applyBorder="1"/>
    <xf numFmtId="0" fontId="3" fillId="3" borderId="1" xfId="0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/>
    <xf numFmtId="0" fontId="2" fillId="2" borderId="3" xfId="0" applyFont="1" applyFill="1" applyBorder="1"/>
    <xf numFmtId="0" fontId="0" fillId="0" borderId="13" xfId="0" applyBorder="1"/>
    <xf numFmtId="0" fontId="3" fillId="3" borderId="5" xfId="0" applyFont="1" applyFill="1" applyBorder="1" applyAlignment="1">
      <alignment horizontal="center"/>
    </xf>
    <xf numFmtId="0" fontId="0" fillId="0" borderId="6" xfId="0" applyBorder="1"/>
    <xf numFmtId="0" fontId="5" fillId="0" borderId="5" xfId="0" applyFont="1" applyBorder="1" applyAlignment="1">
      <alignment horizontal="center"/>
    </xf>
    <xf numFmtId="164" fontId="5" fillId="0" borderId="6" xfId="0" applyNumberFormat="1" applyFont="1" applyBorder="1"/>
    <xf numFmtId="0" fontId="5" fillId="0" borderId="7" xfId="0" applyFont="1" applyBorder="1" applyAlignment="1">
      <alignment horizontal="center"/>
    </xf>
    <xf numFmtId="14" fontId="5" fillId="0" borderId="14" xfId="0" applyNumberFormat="1" applyFont="1" applyBorder="1" applyAlignment="1">
      <alignment horizontal="center"/>
    </xf>
    <xf numFmtId="164" fontId="5" fillId="0" borderId="14" xfId="0" applyNumberFormat="1" applyFont="1" applyBorder="1" applyAlignment="1">
      <alignment horizontal="right"/>
    </xf>
    <xf numFmtId="0" fontId="5" fillId="0" borderId="14" xfId="0" applyFont="1" applyBorder="1"/>
    <xf numFmtId="0" fontId="0" fillId="0" borderId="14" xfId="0" applyBorder="1"/>
    <xf numFmtId="0" fontId="0" fillId="0" borderId="8" xfId="0" applyBorder="1"/>
    <xf numFmtId="0" fontId="0" fillId="6" borderId="15" xfId="0" applyFill="1" applyBorder="1" applyAlignment="1"/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0" fillId="0" borderId="10" xfId="0" applyBorder="1"/>
    <xf numFmtId="0" fontId="6" fillId="0" borderId="11" xfId="0" applyFont="1" applyBorder="1"/>
    <xf numFmtId="0" fontId="0" fillId="0" borderId="12" xfId="0" applyBorder="1"/>
    <xf numFmtId="0" fontId="3" fillId="3" borderId="2" xfId="0" applyFont="1" applyFill="1" applyBorder="1"/>
    <xf numFmtId="1" fontId="4" fillId="4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33a5aa3905bf4d11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1036320</xdr:colOff>
      <xdr:row>32</xdr:row>
      <xdr:rowOff>15240</xdr:rowOff>
    </xdr:to>
    <xdr:sp macro="" textlink="">
      <xdr:nvSpPr>
        <xdr:cNvPr id="1030" name="Text Box 6" hidden="1">
          <a:extLst>
            <a:ext uri="{FF2B5EF4-FFF2-40B4-BE49-F238E27FC236}">
              <a16:creationId xmlns:a16="http://schemas.microsoft.com/office/drawing/2014/main" id="{864EBD2B-1EAE-546B-D165-482E035F65A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1219200</xdr:colOff>
      <xdr:row>32</xdr:row>
      <xdr:rowOff>38100</xdr:rowOff>
    </xdr:to>
    <xdr:sp macro="" textlink="">
      <xdr:nvSpPr>
        <xdr:cNvPr id="2" name="AutoShape 6">
          <a:extLst>
            <a:ext uri="{FF2B5EF4-FFF2-40B4-BE49-F238E27FC236}">
              <a16:creationId xmlns:a16="http://schemas.microsoft.com/office/drawing/2014/main" id="{AC197288-4D99-6C8A-1DBF-0C0977CF662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1219200</xdr:colOff>
      <xdr:row>31</xdr:row>
      <xdr:rowOff>38100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8AFFEF7A-BFCF-C4D4-433A-DCCE0CB952C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48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persons/person.xml><?xml version="1.0" encoding="utf-8"?>
<xltc:personList xmlns:xltc="http://schemas.microsoft.com/office/spreadsheetml/2018/threadedcomments">
  <xltc:person displayName="OpenAI" id="{F03CA8DB-3B98-2F99-CBB4-74711C47AB49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"/>
  <sheetViews>
    <sheetView showGridLines="0" tabSelected="1" workbookViewId="0">
      <selection activeCell="J13" sqref="J13"/>
    </sheetView>
  </sheetViews>
  <sheetFormatPr defaultRowHeight="15" x14ac:dyDescent="0.25"/>
  <cols>
    <col min="1" max="1" width="36" customWidth="1"/>
    <col min="2" max="3" width="18" customWidth="1"/>
    <col min="4" max="4" width="24" customWidth="1"/>
    <col min="5" max="5" width="28" customWidth="1"/>
    <col min="6" max="6" width="18" customWidth="1"/>
  </cols>
  <sheetData>
    <row r="1" spans="1:6" ht="24" customHeight="1" x14ac:dyDescent="0.25">
      <c r="A1" s="7" t="s">
        <v>0</v>
      </c>
      <c r="B1" s="6"/>
      <c r="C1" s="6"/>
      <c r="D1" s="6"/>
      <c r="E1" s="6"/>
      <c r="F1" s="6"/>
    </row>
    <row r="3" spans="1:6" ht="16.5" thickBot="1" x14ac:dyDescent="0.3">
      <c r="A3" s="8" t="s">
        <v>1</v>
      </c>
      <c r="B3" s="6"/>
      <c r="C3" s="6"/>
      <c r="D3" s="6"/>
      <c r="E3" s="6"/>
      <c r="F3" s="6"/>
    </row>
    <row r="4" spans="1:6" ht="22.15" customHeight="1" thickBot="1" x14ac:dyDescent="0.3">
      <c r="A4" s="10" t="s">
        <v>2</v>
      </c>
      <c r="B4" s="11"/>
      <c r="D4" s="40" t="s">
        <v>3</v>
      </c>
      <c r="E4" s="45">
        <v>1</v>
      </c>
      <c r="F4" s="41"/>
    </row>
    <row r="5" spans="1:6" ht="22.15" customHeight="1" thickBot="1" x14ac:dyDescent="0.3">
      <c r="A5" s="12" t="s">
        <v>4</v>
      </c>
      <c r="B5" s="13">
        <f>B4*1.1-B4</f>
        <v>0</v>
      </c>
      <c r="D5" s="44" t="s">
        <v>5</v>
      </c>
      <c r="E5" s="42" t="s">
        <v>6</v>
      </c>
      <c r="F5" s="43"/>
    </row>
    <row r="6" spans="1:6" ht="22.15" customHeight="1" x14ac:dyDescent="0.25">
      <c r="A6" s="12" t="s">
        <v>7</v>
      </c>
      <c r="B6" s="14">
        <f>B4-B5</f>
        <v>0</v>
      </c>
    </row>
    <row r="7" spans="1:6" ht="22.15" customHeight="1" x14ac:dyDescent="0.25">
      <c r="A7" s="15" t="s">
        <v>20</v>
      </c>
      <c r="B7" s="14">
        <f>B6*1.01</f>
        <v>0</v>
      </c>
    </row>
    <row r="8" spans="1:6" ht="22.15" customHeight="1" x14ac:dyDescent="0.25">
      <c r="A8" s="12" t="s">
        <v>8</v>
      </c>
      <c r="B8" s="16"/>
    </row>
    <row r="9" spans="1:6" ht="22.15" customHeight="1" x14ac:dyDescent="0.25">
      <c r="A9" s="12" t="s">
        <v>9</v>
      </c>
      <c r="B9" s="14" t="str">
        <f>IF(OR(B7="",B8=""),"",ROUND(B7/B8,2))</f>
        <v/>
      </c>
    </row>
    <row r="10" spans="1:6" ht="22.15" customHeight="1" thickBot="1" x14ac:dyDescent="0.3">
      <c r="A10" s="17" t="s">
        <v>10</v>
      </c>
      <c r="B10" s="18"/>
    </row>
    <row r="12" spans="1:6" x14ac:dyDescent="0.25">
      <c r="A12" s="5" t="s">
        <v>11</v>
      </c>
      <c r="B12" s="6"/>
      <c r="C12" s="6"/>
      <c r="D12" s="6"/>
      <c r="E12" s="6"/>
      <c r="F12" s="6"/>
    </row>
    <row r="13" spans="1:6" ht="15.75" thickBot="1" x14ac:dyDescent="0.3"/>
    <row r="14" spans="1:6" ht="15.75" x14ac:dyDescent="0.25">
      <c r="A14" s="24" t="s">
        <v>12</v>
      </c>
      <c r="B14" s="25"/>
      <c r="C14" s="25"/>
      <c r="D14" s="25"/>
      <c r="E14" s="36"/>
      <c r="F14" s="39" t="s">
        <v>13</v>
      </c>
    </row>
    <row r="15" spans="1:6" ht="19.899999999999999" customHeight="1" x14ac:dyDescent="0.25">
      <c r="A15" s="26" t="s">
        <v>14</v>
      </c>
      <c r="B15" s="20" t="s">
        <v>15</v>
      </c>
      <c r="C15" s="20" t="s">
        <v>16</v>
      </c>
      <c r="D15" s="20" t="s">
        <v>17</v>
      </c>
      <c r="E15" s="37"/>
      <c r="F15" s="38"/>
    </row>
    <row r="16" spans="1:6" ht="19.899999999999999" customHeight="1" x14ac:dyDescent="0.25">
      <c r="A16" s="28" t="str">
        <f>IF(1&lt;=$B$8,1,"")</f>
        <v/>
      </c>
      <c r="B16" s="21" t="str">
        <f t="shared" ref="B16:B47" si="0">IF(A16="","",DATE(YEAR($B$10),MONTH($B$10)+A16-1,DAY($B$10)))</f>
        <v/>
      </c>
      <c r="C16" s="9" t="str">
        <f>IF(A16="","",IF(A16=$B$8,$B$7-$B$9*($B$8-1),$B$9))</f>
        <v/>
      </c>
      <c r="D16" s="22" t="str">
        <f t="shared" ref="D16:D47" si="1">IF(A16="","","Pendente")</f>
        <v/>
      </c>
      <c r="E16" s="23" t="s">
        <v>18</v>
      </c>
      <c r="F16" s="29">
        <f>SUM(C16:C75)</f>
        <v>0</v>
      </c>
    </row>
    <row r="17" spans="1:6" ht="19.899999999999999" customHeight="1" x14ac:dyDescent="0.25">
      <c r="A17" s="28" t="str">
        <f>IF(2&lt;=$B$8,2,"")</f>
        <v/>
      </c>
      <c r="B17" s="21" t="str">
        <f t="shared" si="0"/>
        <v/>
      </c>
      <c r="C17" s="9" t="str">
        <f t="shared" ref="C17:C27" si="2">IF(A17="","",IF(A17=$B$8,$B$7-$B$9*($B$8-1),$B$9))</f>
        <v/>
      </c>
      <c r="D17" s="22" t="str">
        <f t="shared" si="1"/>
        <v/>
      </c>
      <c r="E17" s="23" t="s">
        <v>19</v>
      </c>
      <c r="F17" s="29">
        <f>B7-F16</f>
        <v>0</v>
      </c>
    </row>
    <row r="18" spans="1:6" ht="19.899999999999999" customHeight="1" x14ac:dyDescent="0.25">
      <c r="A18" s="28" t="str">
        <f>IF(3&lt;=$B$8,3,"")</f>
        <v/>
      </c>
      <c r="B18" s="21" t="str">
        <f t="shared" si="0"/>
        <v/>
      </c>
      <c r="C18" s="9" t="str">
        <f t="shared" si="2"/>
        <v/>
      </c>
      <c r="D18" s="22" t="str">
        <f t="shared" si="1"/>
        <v/>
      </c>
      <c r="E18" s="19"/>
      <c r="F18" s="27"/>
    </row>
    <row r="19" spans="1:6" ht="19.899999999999999" customHeight="1" x14ac:dyDescent="0.25">
      <c r="A19" s="28" t="str">
        <f>IF(4&lt;=$B$8,4,"")</f>
        <v/>
      </c>
      <c r="B19" s="21" t="str">
        <f t="shared" si="0"/>
        <v/>
      </c>
      <c r="C19" s="9" t="str">
        <f t="shared" si="2"/>
        <v/>
      </c>
      <c r="D19" s="22" t="str">
        <f t="shared" si="1"/>
        <v/>
      </c>
      <c r="E19" s="19"/>
      <c r="F19" s="27"/>
    </row>
    <row r="20" spans="1:6" ht="19.899999999999999" customHeight="1" x14ac:dyDescent="0.25">
      <c r="A20" s="28" t="str">
        <f>IF(5&lt;=$B$8,5,"")</f>
        <v/>
      </c>
      <c r="B20" s="21" t="str">
        <f t="shared" si="0"/>
        <v/>
      </c>
      <c r="C20" s="9" t="str">
        <f t="shared" si="2"/>
        <v/>
      </c>
      <c r="D20" s="22" t="str">
        <f t="shared" si="1"/>
        <v/>
      </c>
      <c r="E20" s="19"/>
      <c r="F20" s="27"/>
    </row>
    <row r="21" spans="1:6" ht="19.899999999999999" customHeight="1" x14ac:dyDescent="0.25">
      <c r="A21" s="28" t="str">
        <f>IF(6&lt;=$B$8,6,"")</f>
        <v/>
      </c>
      <c r="B21" s="21" t="str">
        <f t="shared" si="0"/>
        <v/>
      </c>
      <c r="C21" s="9" t="str">
        <f t="shared" si="2"/>
        <v/>
      </c>
      <c r="D21" s="22" t="str">
        <f t="shared" si="1"/>
        <v/>
      </c>
      <c r="E21" s="19"/>
      <c r="F21" s="27"/>
    </row>
    <row r="22" spans="1:6" ht="19.899999999999999" customHeight="1" x14ac:dyDescent="0.25">
      <c r="A22" s="28" t="str">
        <f>IF(7&lt;=$B$8,7,"")</f>
        <v/>
      </c>
      <c r="B22" s="21" t="str">
        <f t="shared" si="0"/>
        <v/>
      </c>
      <c r="C22" s="9" t="str">
        <f t="shared" si="2"/>
        <v/>
      </c>
      <c r="D22" s="22" t="str">
        <f t="shared" si="1"/>
        <v/>
      </c>
      <c r="E22" s="19"/>
      <c r="F22" s="27"/>
    </row>
    <row r="23" spans="1:6" ht="19.899999999999999" customHeight="1" x14ac:dyDescent="0.25">
      <c r="A23" s="28" t="str">
        <f>IF(8&lt;=$B$8,8,"")</f>
        <v/>
      </c>
      <c r="B23" s="21" t="str">
        <f t="shared" si="0"/>
        <v/>
      </c>
      <c r="C23" s="9" t="str">
        <f t="shared" si="2"/>
        <v/>
      </c>
      <c r="D23" s="22" t="str">
        <f t="shared" si="1"/>
        <v/>
      </c>
      <c r="E23" s="19"/>
      <c r="F23" s="27"/>
    </row>
    <row r="24" spans="1:6" ht="19.899999999999999" customHeight="1" x14ac:dyDescent="0.25">
      <c r="A24" s="28" t="str">
        <f>IF(9&lt;=$B$8,9,"")</f>
        <v/>
      </c>
      <c r="B24" s="21" t="str">
        <f t="shared" si="0"/>
        <v/>
      </c>
      <c r="C24" s="9" t="str">
        <f t="shared" si="2"/>
        <v/>
      </c>
      <c r="D24" s="22" t="str">
        <f t="shared" si="1"/>
        <v/>
      </c>
      <c r="E24" s="19"/>
      <c r="F24" s="27"/>
    </row>
    <row r="25" spans="1:6" ht="19.899999999999999" customHeight="1" x14ac:dyDescent="0.25">
      <c r="A25" s="28" t="str">
        <f>IF(10&lt;=$B$8,10,"")</f>
        <v/>
      </c>
      <c r="B25" s="21" t="str">
        <f t="shared" si="0"/>
        <v/>
      </c>
      <c r="C25" s="9" t="str">
        <f t="shared" si="2"/>
        <v/>
      </c>
      <c r="D25" s="22" t="str">
        <f t="shared" si="1"/>
        <v/>
      </c>
      <c r="E25" s="19"/>
      <c r="F25" s="27"/>
    </row>
    <row r="26" spans="1:6" ht="19.899999999999999" customHeight="1" thickBot="1" x14ac:dyDescent="0.3">
      <c r="A26" s="30" t="str">
        <f>IF(11&lt;=$B$8,11,"")</f>
        <v/>
      </c>
      <c r="B26" s="31" t="str">
        <f t="shared" si="0"/>
        <v/>
      </c>
      <c r="C26" s="32" t="str">
        <f t="shared" si="2"/>
        <v/>
      </c>
      <c r="D26" s="33" t="str">
        <f t="shared" si="1"/>
        <v/>
      </c>
      <c r="E26" s="34"/>
      <c r="F26" s="35"/>
    </row>
    <row r="27" spans="1:6" ht="19.899999999999999" customHeight="1" x14ac:dyDescent="0.25">
      <c r="A27" s="1" t="str">
        <f>IF(12&lt;=$B$8,12,"")</f>
        <v/>
      </c>
      <c r="B27" s="2" t="str">
        <f t="shared" si="0"/>
        <v/>
      </c>
      <c r="C27" s="3" t="str">
        <f t="shared" si="2"/>
        <v/>
      </c>
      <c r="D27" s="4" t="str">
        <f t="shared" si="1"/>
        <v/>
      </c>
    </row>
    <row r="28" spans="1:6" ht="19.899999999999999" customHeight="1" x14ac:dyDescent="0.25">
      <c r="A28" s="1" t="str">
        <f>IF(13&lt;=$B$8,13,"")</f>
        <v/>
      </c>
      <c r="B28" s="2" t="str">
        <f t="shared" si="0"/>
        <v/>
      </c>
      <c r="C28" s="3" t="str">
        <f t="shared" ref="C28:C47" si="3">IF(A28="","",IF(A28=$B$8,$B$6-$B$9*($B$8-1),$B$9))</f>
        <v/>
      </c>
      <c r="D28" s="4" t="str">
        <f t="shared" si="1"/>
        <v/>
      </c>
    </row>
    <row r="29" spans="1:6" ht="19.899999999999999" customHeight="1" x14ac:dyDescent="0.25">
      <c r="A29" s="1" t="str">
        <f>IF(14&lt;=$B$8,14,"")</f>
        <v/>
      </c>
      <c r="B29" s="2" t="str">
        <f t="shared" si="0"/>
        <v/>
      </c>
      <c r="C29" s="3" t="str">
        <f t="shared" si="3"/>
        <v/>
      </c>
      <c r="D29" s="4" t="str">
        <f t="shared" si="1"/>
        <v/>
      </c>
    </row>
    <row r="30" spans="1:6" ht="19.899999999999999" customHeight="1" x14ac:dyDescent="0.25">
      <c r="A30" s="1" t="str">
        <f>IF(15&lt;=$B$8,15,"")</f>
        <v/>
      </c>
      <c r="B30" s="2" t="str">
        <f t="shared" si="0"/>
        <v/>
      </c>
      <c r="C30" s="3" t="str">
        <f t="shared" si="3"/>
        <v/>
      </c>
      <c r="D30" s="4" t="str">
        <f t="shared" si="1"/>
        <v/>
      </c>
    </row>
    <row r="31" spans="1:6" ht="19.899999999999999" customHeight="1" x14ac:dyDescent="0.25">
      <c r="A31" s="1" t="str">
        <f>IF(16&lt;=$B$8,16,"")</f>
        <v/>
      </c>
      <c r="B31" s="2" t="str">
        <f t="shared" si="0"/>
        <v/>
      </c>
      <c r="C31" s="3" t="str">
        <f t="shared" si="3"/>
        <v/>
      </c>
      <c r="D31" s="4" t="str">
        <f t="shared" si="1"/>
        <v/>
      </c>
    </row>
    <row r="32" spans="1:6" ht="19.899999999999999" customHeight="1" x14ac:dyDescent="0.25">
      <c r="A32" s="1" t="str">
        <f>IF(17&lt;=$B$8,17,"")</f>
        <v/>
      </c>
      <c r="B32" s="2" t="str">
        <f t="shared" si="0"/>
        <v/>
      </c>
      <c r="C32" s="3" t="str">
        <f t="shared" si="3"/>
        <v/>
      </c>
      <c r="D32" s="4" t="str">
        <f t="shared" si="1"/>
        <v/>
      </c>
    </row>
    <row r="33" spans="1:4" ht="19.899999999999999" customHeight="1" x14ac:dyDescent="0.25">
      <c r="A33" s="1" t="str">
        <f>IF(18&lt;=$B$8,18,"")</f>
        <v/>
      </c>
      <c r="B33" s="2" t="str">
        <f t="shared" si="0"/>
        <v/>
      </c>
      <c r="C33" s="3" t="str">
        <f t="shared" si="3"/>
        <v/>
      </c>
      <c r="D33" s="4" t="str">
        <f t="shared" si="1"/>
        <v/>
      </c>
    </row>
    <row r="34" spans="1:4" ht="19.899999999999999" customHeight="1" x14ac:dyDescent="0.25">
      <c r="A34" s="1" t="str">
        <f>IF(19&lt;=$B$8,19,"")</f>
        <v/>
      </c>
      <c r="B34" s="2" t="str">
        <f t="shared" si="0"/>
        <v/>
      </c>
      <c r="C34" s="3" t="str">
        <f t="shared" si="3"/>
        <v/>
      </c>
      <c r="D34" s="4" t="str">
        <f t="shared" si="1"/>
        <v/>
      </c>
    </row>
    <row r="35" spans="1:4" ht="19.899999999999999" customHeight="1" x14ac:dyDescent="0.25">
      <c r="A35" s="1" t="str">
        <f>IF(20&lt;=$B$8,20,"")</f>
        <v/>
      </c>
      <c r="B35" s="2" t="str">
        <f t="shared" si="0"/>
        <v/>
      </c>
      <c r="C35" s="3" t="str">
        <f t="shared" si="3"/>
        <v/>
      </c>
      <c r="D35" s="4" t="str">
        <f t="shared" si="1"/>
        <v/>
      </c>
    </row>
    <row r="36" spans="1:4" ht="19.899999999999999" customHeight="1" x14ac:dyDescent="0.25">
      <c r="A36" s="1" t="str">
        <f>IF(21&lt;=$B$8,21,"")</f>
        <v/>
      </c>
      <c r="B36" s="2" t="str">
        <f t="shared" si="0"/>
        <v/>
      </c>
      <c r="C36" s="3" t="str">
        <f t="shared" si="3"/>
        <v/>
      </c>
      <c r="D36" s="4" t="str">
        <f t="shared" si="1"/>
        <v/>
      </c>
    </row>
    <row r="37" spans="1:4" ht="19.899999999999999" customHeight="1" x14ac:dyDescent="0.25">
      <c r="A37" s="1" t="str">
        <f>IF(22&lt;=$B$8,22,"")</f>
        <v/>
      </c>
      <c r="B37" s="2" t="str">
        <f t="shared" si="0"/>
        <v/>
      </c>
      <c r="C37" s="3" t="str">
        <f t="shared" si="3"/>
        <v/>
      </c>
      <c r="D37" s="4" t="str">
        <f t="shared" si="1"/>
        <v/>
      </c>
    </row>
    <row r="38" spans="1:4" ht="19.899999999999999" customHeight="1" x14ac:dyDescent="0.25">
      <c r="A38" s="1" t="str">
        <f>IF(23&lt;=$B$8,23,"")</f>
        <v/>
      </c>
      <c r="B38" s="2" t="str">
        <f t="shared" si="0"/>
        <v/>
      </c>
      <c r="C38" s="3" t="str">
        <f t="shared" si="3"/>
        <v/>
      </c>
      <c r="D38" s="4" t="str">
        <f t="shared" si="1"/>
        <v/>
      </c>
    </row>
    <row r="39" spans="1:4" ht="19.899999999999999" customHeight="1" x14ac:dyDescent="0.25">
      <c r="A39" s="1" t="str">
        <f>IF(24&lt;=$B$8,24,"")</f>
        <v/>
      </c>
      <c r="B39" s="2" t="str">
        <f t="shared" si="0"/>
        <v/>
      </c>
      <c r="C39" s="3" t="str">
        <f t="shared" si="3"/>
        <v/>
      </c>
      <c r="D39" s="4" t="str">
        <f t="shared" si="1"/>
        <v/>
      </c>
    </row>
    <row r="40" spans="1:4" ht="19.899999999999999" customHeight="1" x14ac:dyDescent="0.25">
      <c r="A40" s="1" t="str">
        <f>IF(25&lt;=$B$8,25,"")</f>
        <v/>
      </c>
      <c r="B40" s="2" t="str">
        <f t="shared" si="0"/>
        <v/>
      </c>
      <c r="C40" s="3" t="str">
        <f t="shared" si="3"/>
        <v/>
      </c>
      <c r="D40" s="4" t="str">
        <f t="shared" si="1"/>
        <v/>
      </c>
    </row>
    <row r="41" spans="1:4" ht="19.899999999999999" customHeight="1" x14ac:dyDescent="0.25">
      <c r="A41" s="1" t="str">
        <f>IF(26&lt;=$B$8,26,"")</f>
        <v/>
      </c>
      <c r="B41" s="2" t="str">
        <f t="shared" si="0"/>
        <v/>
      </c>
      <c r="C41" s="3" t="str">
        <f t="shared" si="3"/>
        <v/>
      </c>
      <c r="D41" s="4" t="str">
        <f t="shared" si="1"/>
        <v/>
      </c>
    </row>
    <row r="42" spans="1:4" ht="19.899999999999999" customHeight="1" x14ac:dyDescent="0.25">
      <c r="A42" s="1" t="str">
        <f>IF(27&lt;=$B$8,27,"")</f>
        <v/>
      </c>
      <c r="B42" s="2" t="str">
        <f t="shared" si="0"/>
        <v/>
      </c>
      <c r="C42" s="3" t="str">
        <f t="shared" si="3"/>
        <v/>
      </c>
      <c r="D42" s="4" t="str">
        <f t="shared" si="1"/>
        <v/>
      </c>
    </row>
    <row r="43" spans="1:4" ht="19.899999999999999" customHeight="1" x14ac:dyDescent="0.25">
      <c r="A43" s="1" t="str">
        <f>IF(28&lt;=$B$8,28,"")</f>
        <v/>
      </c>
      <c r="B43" s="2" t="str">
        <f t="shared" si="0"/>
        <v/>
      </c>
      <c r="C43" s="3" t="str">
        <f t="shared" si="3"/>
        <v/>
      </c>
      <c r="D43" s="4" t="str">
        <f t="shared" si="1"/>
        <v/>
      </c>
    </row>
    <row r="44" spans="1:4" ht="19.899999999999999" customHeight="1" x14ac:dyDescent="0.25">
      <c r="A44" s="1" t="str">
        <f>IF(29&lt;=$B$8,29,"")</f>
        <v/>
      </c>
      <c r="B44" s="2" t="str">
        <f t="shared" si="0"/>
        <v/>
      </c>
      <c r="C44" s="3" t="str">
        <f t="shared" si="3"/>
        <v/>
      </c>
      <c r="D44" s="4" t="str">
        <f t="shared" si="1"/>
        <v/>
      </c>
    </row>
    <row r="45" spans="1:4" ht="19.899999999999999" customHeight="1" x14ac:dyDescent="0.25">
      <c r="A45" s="1" t="str">
        <f>IF(30&lt;=$B$8,30,"")</f>
        <v/>
      </c>
      <c r="B45" s="2" t="str">
        <f t="shared" si="0"/>
        <v/>
      </c>
      <c r="C45" s="3" t="str">
        <f t="shared" si="3"/>
        <v/>
      </c>
      <c r="D45" s="4" t="str">
        <f t="shared" si="1"/>
        <v/>
      </c>
    </row>
    <row r="46" spans="1:4" ht="19.899999999999999" customHeight="1" x14ac:dyDescent="0.25">
      <c r="A46" s="1" t="str">
        <f>IF(31&lt;=$B$8,31,"")</f>
        <v/>
      </c>
      <c r="B46" s="2" t="str">
        <f t="shared" si="0"/>
        <v/>
      </c>
      <c r="C46" s="3" t="str">
        <f t="shared" si="3"/>
        <v/>
      </c>
      <c r="D46" s="4" t="str">
        <f t="shared" si="1"/>
        <v/>
      </c>
    </row>
    <row r="47" spans="1:4" ht="19.899999999999999" customHeight="1" x14ac:dyDescent="0.25">
      <c r="A47" s="1" t="str">
        <f>IF(32&lt;=$B$8,32,"")</f>
        <v/>
      </c>
      <c r="B47" s="2" t="str">
        <f t="shared" si="0"/>
        <v/>
      </c>
      <c r="C47" s="3" t="str">
        <f t="shared" si="3"/>
        <v/>
      </c>
      <c r="D47" s="4" t="str">
        <f t="shared" si="1"/>
        <v/>
      </c>
    </row>
    <row r="48" spans="1:4" ht="19.899999999999999" customHeight="1" x14ac:dyDescent="0.25">
      <c r="A48" s="1" t="str">
        <f>IF(33&lt;=$B$8,33,"")</f>
        <v/>
      </c>
      <c r="B48" s="2" t="str">
        <f t="shared" ref="B48:B75" si="4">IF(A48="","",DATE(YEAR($B$10),MONTH($B$10)+A48-1,DAY($B$10)))</f>
        <v/>
      </c>
      <c r="C48" s="3" t="str">
        <f t="shared" ref="C48:C75" si="5">IF(A48="","",IF(A48=$B$8,$B$6-$B$9*($B$8-1),$B$9))</f>
        <v/>
      </c>
      <c r="D48" s="4" t="str">
        <f t="shared" ref="D48:D75" si="6">IF(A48="","","Pendente")</f>
        <v/>
      </c>
    </row>
    <row r="49" spans="1:4" ht="19.899999999999999" customHeight="1" x14ac:dyDescent="0.25">
      <c r="A49" s="1" t="str">
        <f>IF(34&lt;=$B$8,34,"")</f>
        <v/>
      </c>
      <c r="B49" s="2" t="str">
        <f t="shared" si="4"/>
        <v/>
      </c>
      <c r="C49" s="3" t="str">
        <f t="shared" si="5"/>
        <v/>
      </c>
      <c r="D49" s="4" t="str">
        <f t="shared" si="6"/>
        <v/>
      </c>
    </row>
    <row r="50" spans="1:4" ht="19.899999999999999" customHeight="1" x14ac:dyDescent="0.25">
      <c r="A50" s="1" t="str">
        <f>IF(35&lt;=$B$8,35,"")</f>
        <v/>
      </c>
      <c r="B50" s="2" t="str">
        <f t="shared" si="4"/>
        <v/>
      </c>
      <c r="C50" s="3" t="str">
        <f t="shared" si="5"/>
        <v/>
      </c>
      <c r="D50" s="4" t="str">
        <f t="shared" si="6"/>
        <v/>
      </c>
    </row>
    <row r="51" spans="1:4" ht="19.899999999999999" customHeight="1" x14ac:dyDescent="0.25">
      <c r="A51" s="1" t="str">
        <f>IF(36&lt;=$B$8,36,"")</f>
        <v/>
      </c>
      <c r="B51" s="2" t="str">
        <f t="shared" si="4"/>
        <v/>
      </c>
      <c r="C51" s="3" t="str">
        <f t="shared" si="5"/>
        <v/>
      </c>
      <c r="D51" s="4" t="str">
        <f t="shared" si="6"/>
        <v/>
      </c>
    </row>
    <row r="52" spans="1:4" ht="19.899999999999999" customHeight="1" x14ac:dyDescent="0.25">
      <c r="A52" s="1" t="str">
        <f>IF(37&lt;=$B$8,37,"")</f>
        <v/>
      </c>
      <c r="B52" s="2" t="str">
        <f t="shared" si="4"/>
        <v/>
      </c>
      <c r="C52" s="3" t="str">
        <f t="shared" si="5"/>
        <v/>
      </c>
      <c r="D52" s="4" t="str">
        <f t="shared" si="6"/>
        <v/>
      </c>
    </row>
    <row r="53" spans="1:4" ht="19.899999999999999" customHeight="1" x14ac:dyDescent="0.25">
      <c r="A53" s="1" t="str">
        <f>IF(38&lt;=$B$8,38,"")</f>
        <v/>
      </c>
      <c r="B53" s="2" t="str">
        <f t="shared" si="4"/>
        <v/>
      </c>
      <c r="C53" s="3" t="str">
        <f t="shared" si="5"/>
        <v/>
      </c>
      <c r="D53" s="4" t="str">
        <f t="shared" si="6"/>
        <v/>
      </c>
    </row>
    <row r="54" spans="1:4" ht="19.899999999999999" customHeight="1" x14ac:dyDescent="0.25">
      <c r="A54" s="1" t="str">
        <f>IF(39&lt;=$B$8,39,"")</f>
        <v/>
      </c>
      <c r="B54" s="2" t="str">
        <f t="shared" si="4"/>
        <v/>
      </c>
      <c r="C54" s="3" t="str">
        <f t="shared" si="5"/>
        <v/>
      </c>
      <c r="D54" s="4" t="str">
        <f t="shared" si="6"/>
        <v/>
      </c>
    </row>
    <row r="55" spans="1:4" ht="19.899999999999999" customHeight="1" x14ac:dyDescent="0.25">
      <c r="A55" s="1" t="str">
        <f>IF(40&lt;=$B$8,40,"")</f>
        <v/>
      </c>
      <c r="B55" s="2" t="str">
        <f t="shared" si="4"/>
        <v/>
      </c>
      <c r="C55" s="3" t="str">
        <f t="shared" si="5"/>
        <v/>
      </c>
      <c r="D55" s="4" t="str">
        <f t="shared" si="6"/>
        <v/>
      </c>
    </row>
    <row r="56" spans="1:4" ht="19.899999999999999" customHeight="1" x14ac:dyDescent="0.25">
      <c r="A56" s="1" t="str">
        <f>IF(41&lt;=$B$8,41,"")</f>
        <v/>
      </c>
      <c r="B56" s="2" t="str">
        <f t="shared" si="4"/>
        <v/>
      </c>
      <c r="C56" s="3" t="str">
        <f t="shared" si="5"/>
        <v/>
      </c>
      <c r="D56" s="4" t="str">
        <f t="shared" si="6"/>
        <v/>
      </c>
    </row>
    <row r="57" spans="1:4" ht="19.899999999999999" customHeight="1" x14ac:dyDescent="0.25">
      <c r="A57" s="1" t="str">
        <f>IF(42&lt;=$B$8,42,"")</f>
        <v/>
      </c>
      <c r="B57" s="2" t="str">
        <f t="shared" si="4"/>
        <v/>
      </c>
      <c r="C57" s="3" t="str">
        <f t="shared" si="5"/>
        <v/>
      </c>
      <c r="D57" s="4" t="str">
        <f t="shared" si="6"/>
        <v/>
      </c>
    </row>
    <row r="58" spans="1:4" ht="19.899999999999999" customHeight="1" x14ac:dyDescent="0.25">
      <c r="A58" s="1" t="str">
        <f>IF(43&lt;=$B$8,43,"")</f>
        <v/>
      </c>
      <c r="B58" s="2" t="str">
        <f t="shared" si="4"/>
        <v/>
      </c>
      <c r="C58" s="3" t="str">
        <f t="shared" si="5"/>
        <v/>
      </c>
      <c r="D58" s="4" t="str">
        <f t="shared" si="6"/>
        <v/>
      </c>
    </row>
    <row r="59" spans="1:4" ht="19.899999999999999" customHeight="1" x14ac:dyDescent="0.25">
      <c r="A59" s="1" t="str">
        <f>IF(44&lt;=$B$8,44,"")</f>
        <v/>
      </c>
      <c r="B59" s="2" t="str">
        <f t="shared" si="4"/>
        <v/>
      </c>
      <c r="C59" s="3" t="str">
        <f t="shared" si="5"/>
        <v/>
      </c>
      <c r="D59" s="4" t="str">
        <f t="shared" si="6"/>
        <v/>
      </c>
    </row>
    <row r="60" spans="1:4" ht="19.899999999999999" customHeight="1" x14ac:dyDescent="0.25">
      <c r="A60" s="1" t="str">
        <f>IF(45&lt;=$B$8,45,"")</f>
        <v/>
      </c>
      <c r="B60" s="2" t="str">
        <f t="shared" si="4"/>
        <v/>
      </c>
      <c r="C60" s="3" t="str">
        <f t="shared" si="5"/>
        <v/>
      </c>
      <c r="D60" s="4" t="str">
        <f t="shared" si="6"/>
        <v/>
      </c>
    </row>
    <row r="61" spans="1:4" ht="19.899999999999999" customHeight="1" x14ac:dyDescent="0.25">
      <c r="A61" s="1" t="str">
        <f>IF(46&lt;=$B$8,46,"")</f>
        <v/>
      </c>
      <c r="B61" s="2" t="str">
        <f t="shared" si="4"/>
        <v/>
      </c>
      <c r="C61" s="3" t="str">
        <f t="shared" si="5"/>
        <v/>
      </c>
      <c r="D61" s="4" t="str">
        <f t="shared" si="6"/>
        <v/>
      </c>
    </row>
    <row r="62" spans="1:4" ht="19.899999999999999" customHeight="1" x14ac:dyDescent="0.25">
      <c r="A62" s="1" t="str">
        <f>IF(47&lt;=$B$8,47,"")</f>
        <v/>
      </c>
      <c r="B62" s="2" t="str">
        <f t="shared" si="4"/>
        <v/>
      </c>
      <c r="C62" s="3" t="str">
        <f t="shared" si="5"/>
        <v/>
      </c>
      <c r="D62" s="4" t="str">
        <f t="shared" si="6"/>
        <v/>
      </c>
    </row>
    <row r="63" spans="1:4" ht="19.899999999999999" customHeight="1" x14ac:dyDescent="0.25">
      <c r="A63" s="1" t="str">
        <f>IF(48&lt;=$B$8,48,"")</f>
        <v/>
      </c>
      <c r="B63" s="2" t="str">
        <f t="shared" si="4"/>
        <v/>
      </c>
      <c r="C63" s="3" t="str">
        <f t="shared" si="5"/>
        <v/>
      </c>
      <c r="D63" s="4" t="str">
        <f t="shared" si="6"/>
        <v/>
      </c>
    </row>
    <row r="64" spans="1:4" ht="19.899999999999999" customHeight="1" x14ac:dyDescent="0.25">
      <c r="A64" s="1" t="str">
        <f>IF(49&lt;=$B$8,49,"")</f>
        <v/>
      </c>
      <c r="B64" s="2" t="str">
        <f t="shared" si="4"/>
        <v/>
      </c>
      <c r="C64" s="3" t="str">
        <f t="shared" si="5"/>
        <v/>
      </c>
      <c r="D64" s="4" t="str">
        <f t="shared" si="6"/>
        <v/>
      </c>
    </row>
    <row r="65" spans="1:4" ht="19.899999999999999" customHeight="1" x14ac:dyDescent="0.25">
      <c r="A65" s="1" t="str">
        <f>IF(50&lt;=$B$8,50,"")</f>
        <v/>
      </c>
      <c r="B65" s="2" t="str">
        <f t="shared" si="4"/>
        <v/>
      </c>
      <c r="C65" s="3" t="str">
        <f t="shared" si="5"/>
        <v/>
      </c>
      <c r="D65" s="4" t="str">
        <f t="shared" si="6"/>
        <v/>
      </c>
    </row>
    <row r="66" spans="1:4" ht="19.899999999999999" customHeight="1" x14ac:dyDescent="0.25">
      <c r="A66" s="1" t="str">
        <f>IF(51&lt;=$B$8,51,"")</f>
        <v/>
      </c>
      <c r="B66" s="2" t="str">
        <f t="shared" si="4"/>
        <v/>
      </c>
      <c r="C66" s="3" t="str">
        <f t="shared" si="5"/>
        <v/>
      </c>
      <c r="D66" s="4" t="str">
        <f t="shared" si="6"/>
        <v/>
      </c>
    </row>
    <row r="67" spans="1:4" ht="19.899999999999999" customHeight="1" x14ac:dyDescent="0.25">
      <c r="A67" s="1" t="str">
        <f>IF(52&lt;=$B$8,52,"")</f>
        <v/>
      </c>
      <c r="B67" s="2" t="str">
        <f t="shared" si="4"/>
        <v/>
      </c>
      <c r="C67" s="3" t="str">
        <f t="shared" si="5"/>
        <v/>
      </c>
      <c r="D67" s="4" t="str">
        <f t="shared" si="6"/>
        <v/>
      </c>
    </row>
    <row r="68" spans="1:4" ht="19.899999999999999" customHeight="1" x14ac:dyDescent="0.25">
      <c r="A68" s="1" t="str">
        <f>IF(53&lt;=$B$8,53,"")</f>
        <v/>
      </c>
      <c r="B68" s="2" t="str">
        <f t="shared" si="4"/>
        <v/>
      </c>
      <c r="C68" s="3" t="str">
        <f t="shared" si="5"/>
        <v/>
      </c>
      <c r="D68" s="4" t="str">
        <f t="shared" si="6"/>
        <v/>
      </c>
    </row>
    <row r="69" spans="1:4" ht="19.899999999999999" customHeight="1" x14ac:dyDescent="0.25">
      <c r="A69" s="1" t="str">
        <f>IF(54&lt;=$B$8,54,"")</f>
        <v/>
      </c>
      <c r="B69" s="2" t="str">
        <f t="shared" si="4"/>
        <v/>
      </c>
      <c r="C69" s="3" t="str">
        <f t="shared" si="5"/>
        <v/>
      </c>
      <c r="D69" s="4" t="str">
        <f t="shared" si="6"/>
        <v/>
      </c>
    </row>
    <row r="70" spans="1:4" ht="19.899999999999999" customHeight="1" x14ac:dyDescent="0.25">
      <c r="A70" s="1" t="str">
        <f>IF(55&lt;=$B$8,55,"")</f>
        <v/>
      </c>
      <c r="B70" s="2" t="str">
        <f t="shared" si="4"/>
        <v/>
      </c>
      <c r="C70" s="3" t="str">
        <f t="shared" si="5"/>
        <v/>
      </c>
      <c r="D70" s="4" t="str">
        <f t="shared" si="6"/>
        <v/>
      </c>
    </row>
    <row r="71" spans="1:4" ht="19.899999999999999" customHeight="1" x14ac:dyDescent="0.25">
      <c r="A71" s="1" t="str">
        <f>IF(56&lt;=$B$8,56,"")</f>
        <v/>
      </c>
      <c r="B71" s="2" t="str">
        <f t="shared" si="4"/>
        <v/>
      </c>
      <c r="C71" s="3" t="str">
        <f t="shared" si="5"/>
        <v/>
      </c>
      <c r="D71" s="4" t="str">
        <f t="shared" si="6"/>
        <v/>
      </c>
    </row>
    <row r="72" spans="1:4" ht="19.899999999999999" customHeight="1" x14ac:dyDescent="0.25">
      <c r="A72" s="1" t="str">
        <f>IF(57&lt;=$B$8,57,"")</f>
        <v/>
      </c>
      <c r="B72" s="2" t="str">
        <f t="shared" si="4"/>
        <v/>
      </c>
      <c r="C72" s="3" t="str">
        <f t="shared" si="5"/>
        <v/>
      </c>
      <c r="D72" s="4" t="str">
        <f t="shared" si="6"/>
        <v/>
      </c>
    </row>
    <row r="73" spans="1:4" ht="19.899999999999999" customHeight="1" x14ac:dyDescent="0.25">
      <c r="A73" s="1" t="str">
        <f>IF(58&lt;=$B$8,58,"")</f>
        <v/>
      </c>
      <c r="B73" s="2" t="str">
        <f t="shared" si="4"/>
        <v/>
      </c>
      <c r="C73" s="3" t="str">
        <f t="shared" si="5"/>
        <v/>
      </c>
      <c r="D73" s="4" t="str">
        <f t="shared" si="6"/>
        <v/>
      </c>
    </row>
    <row r="74" spans="1:4" ht="19.899999999999999" customHeight="1" x14ac:dyDescent="0.25">
      <c r="A74" s="1" t="str">
        <f>IF(59&lt;=$B$8,59,"")</f>
        <v/>
      </c>
      <c r="B74" s="2" t="str">
        <f t="shared" si="4"/>
        <v/>
      </c>
      <c r="C74" s="3" t="str">
        <f t="shared" si="5"/>
        <v/>
      </c>
      <c r="D74" s="4" t="str">
        <f t="shared" si="6"/>
        <v/>
      </c>
    </row>
    <row r="75" spans="1:4" ht="19.899999999999999" customHeight="1" x14ac:dyDescent="0.25">
      <c r="A75" s="1" t="str">
        <f>IF(60&lt;=$B$8,60,"")</f>
        <v/>
      </c>
      <c r="B75" s="2" t="str">
        <f t="shared" si="4"/>
        <v/>
      </c>
      <c r="C75" s="3" t="str">
        <f t="shared" si="5"/>
        <v/>
      </c>
      <c r="D75" s="4" t="str">
        <f t="shared" si="6"/>
        <v/>
      </c>
    </row>
  </sheetData>
  <mergeCells count="6">
    <mergeCell ref="A12:F12"/>
    <mergeCell ref="A1:F1"/>
    <mergeCell ref="E5:F5"/>
    <mergeCell ref="A3:F3"/>
    <mergeCell ref="A14:D14"/>
    <mergeCell ref="E15:F15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Financeira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 Gomes De Amorim</dc:creator>
  <cp:lastModifiedBy>Ana Carolina Greca de Souza</cp:lastModifiedBy>
  <cp:lastPrinted>2026-03-10T14:33:32Z</cp:lastPrinted>
  <dcterms:created xsi:type="dcterms:W3CDTF">2026-03-10T14:34:15Z</dcterms:created>
  <dcterms:modified xsi:type="dcterms:W3CDTF">2026-03-10T18:30:11Z</dcterms:modified>
</cp:coreProperties>
</file>